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шукшина 28" sheetId="1" r:id="rId1"/>
  </sheets>
  <definedNames/>
  <calcPr fullCalcOnLoad="1"/>
</workbook>
</file>

<file path=xl/sharedStrings.xml><?xml version="1.0" encoding="utf-8"?>
<sst xmlns="http://schemas.openxmlformats.org/spreadsheetml/2006/main" count="82" uniqueCount="82">
  <si>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</si>
  <si>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</si>
  <si>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</si>
  <si>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</si>
  <si>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</si>
  <si>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</si>
  <si>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</si>
  <si>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</si>
  <si>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</si>
  <si>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</si>
  <si>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</si>
  <si>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>2.2</t>
  </si>
  <si>
    <t>2.3</t>
  </si>
  <si>
    <t>2.4</t>
  </si>
  <si>
    <t>2.5</t>
  </si>
  <si>
    <t>2.6</t>
  </si>
  <si>
    <t>2.7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</si>
  <si>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</si>
  <si>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</si>
  <si>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</si>
  <si>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</si>
  <si>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</si>
  <si>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</si>
  <si>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</si>
  <si>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</si>
  <si>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</si>
  <si>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</si>
  <si>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</si>
  <si>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Ростелеком</t>
  </si>
  <si>
    <t>МТС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</si>
  <si>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</si>
  <si>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</si>
  <si>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</si>
  <si>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</si>
  <si>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</si>
  <si>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</si>
  <si>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</si>
  <si>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2.13</t>
  </si>
  <si>
    <t>2.14</t>
  </si>
  <si>
    <t>ТТК</t>
  </si>
  <si>
    <t>2.15</t>
  </si>
  <si>
    <t>Страхование лифтов</t>
  </si>
  <si>
    <t>Дератизация подвального помещения</t>
  </si>
  <si>
    <t>Дезинфекция мусороствола, мусорокамер</t>
  </si>
  <si>
    <t>2.16</t>
  </si>
  <si>
    <t>2.17</t>
  </si>
  <si>
    <t>2.18</t>
  </si>
  <si>
    <t>Диагностика лифтов - 4 шт</t>
  </si>
  <si>
    <t>Последиагностический ремонт лифтов - 4 шт</t>
  </si>
  <si>
    <t>Установка вазонов  под. №1,2,3,4</t>
  </si>
  <si>
    <t xml:space="preserve">Гос.Поверка ОДПУ (ОТ, ГВС, ХВС) </t>
  </si>
  <si>
    <t>Ограждения детской площадки (50м.п.)</t>
  </si>
  <si>
    <t>2.19</t>
  </si>
  <si>
    <t>2.22</t>
  </si>
  <si>
    <t>2.23</t>
  </si>
  <si>
    <t>2.24</t>
  </si>
  <si>
    <t>Ремонт мусорокамер подъезд №1,2,3,4</t>
  </si>
  <si>
    <t>Утвержден общим собранием собственников</t>
  </si>
  <si>
    <t>План</t>
  </si>
  <si>
    <t xml:space="preserve">ориентировочная сумма в год, руб. </t>
  </si>
  <si>
    <t>в расчете на 1м2</t>
  </si>
  <si>
    <t>Оранжевый слон</t>
  </si>
  <si>
    <t>Главный инженер ______________/_____________________________</t>
  </si>
  <si>
    <t>10-этажный панельный дом</t>
  </si>
  <si>
    <t>Продвижение (реклама в лифте)</t>
  </si>
  <si>
    <t>Дианет</t>
  </si>
  <si>
    <t>Рустамов Б. 5000,00р.</t>
  </si>
  <si>
    <t>Козлова Л.Г. 5000,00р.</t>
  </si>
  <si>
    <t>Ремонт  гидрозамка</t>
  </si>
  <si>
    <t xml:space="preserve">Восстановление тепловой изоляции трубопровода </t>
  </si>
  <si>
    <t>Услуги аварийно-диспетчерской службы</t>
  </si>
  <si>
    <t>План работ и услуг по содержанию и ремонту общего имущества МКД на 2018 год по адресу:                                                                                                                        Шукшина,28</t>
  </si>
  <si>
    <t xml:space="preserve">Ремонт межпанельных швов </t>
  </si>
  <si>
    <t>Сопротивление изоляции (Замеры по электробезопасности)</t>
  </si>
  <si>
    <t>Очистка  чердачного  помещений МКД</t>
  </si>
  <si>
    <t>Спил деревьев (3 шт)</t>
  </si>
  <si>
    <t>Задоженность (-), переплата (+) по состоянию на 31.12.2017</t>
  </si>
  <si>
    <t>За счет средств Тек.сод.ж .</t>
  </si>
  <si>
    <t>За счет прочих средств              (по предоставлению протокола собственников)</t>
  </si>
  <si>
    <t>Установка оборудования (МАФ) на детской площадке  (при наличии денеж.средств)</t>
  </si>
  <si>
    <t>Замена загрузоч. клапанов мусоросб.под.№2,3 (4шт)</t>
  </si>
  <si>
    <t>Ремонт входа с подъездными балконами №1,2,3,4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</si>
</sst>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#,##0.00\ &quot;₽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9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2" fontId="3" fillId="0" borderId="0" xfId="0" applyNumberFormat="1" applyFont="1" applyBorder="1" applyAlignment="1" applyProtection="1">
      <alignment vertical="center"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49" fontId="5" fillId="0" borderId="11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49" fontId="7" fillId="0" borderId="0" xfId="0" applyNumberFormat="1" applyFont="1" applyAlignment="1" applyProtection="1">
      <alignment vertical="center"/>
      <protection/>
    </xf>
    <xf numFmtId="2" fontId="7" fillId="0" borderId="0" xfId="0" applyNumberFormat="1" applyFont="1" applyAlignment="1" applyProtection="1">
      <alignment vertical="center"/>
      <protection/>
    </xf>
    <xf numFmtId="49" fontId="3" fillId="0" borderId="0" xfId="0" applyNumberFormat="1" applyFont="1" applyAlignment="1" applyProtection="1">
      <alignment vertical="center"/>
      <protection/>
    </xf>
    <xf numFmtId="2" fontId="3" fillId="0" borderId="0" xfId="0" applyNumberFormat="1" applyFont="1" applyAlignment="1" applyProtection="1">
      <alignment vertical="center"/>
      <protection/>
    </xf>
    <xf numFmtId="49" fontId="6" fillId="0" borderId="13" xfId="0" applyNumberFormat="1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9" fillId="0" borderId="13" xfId="0" applyFont="1" applyBorder="1" applyAlignment="1" applyProtection="1">
      <alignment horizontal="left" vertical="center"/>
      <protection/>
    </xf>
    <xf numFmtId="0" fontId="9" fillId="0" borderId="14" xfId="0" applyFont="1" applyBorder="1" applyAlignment="1" applyProtection="1">
      <alignment horizontal="left" vertical="center"/>
      <protection/>
    </xf>
    <xf numFmtId="0" fontId="9" fillId="0" borderId="15" xfId="0" applyFont="1" applyBorder="1" applyAlignment="1" applyProtection="1">
      <alignment horizontal="left" vertical="center"/>
      <protection/>
    </xf>
    <xf numFmtId="172" fontId="28" fillId="0" borderId="11" xfId="0" applyNumberFormat="1" applyFont="1" applyBorder="1" applyAlignment="1" applyProtection="1">
      <alignment vertical="center" wrapText="1"/>
      <protection/>
    </xf>
    <xf numFmtId="2" fontId="28" fillId="0" borderId="11" xfId="0" applyNumberFormat="1" applyFont="1" applyBorder="1" applyAlignment="1" applyProtection="1">
      <alignment horizontal="center" vertical="center"/>
      <protection/>
    </xf>
    <xf numFmtId="49" fontId="28" fillId="0" borderId="11" xfId="0" applyNumberFormat="1" applyFont="1" applyBorder="1" applyAlignment="1" applyProtection="1">
      <alignment vertical="center" wrapText="1"/>
      <protection/>
    </xf>
    <xf numFmtId="2" fontId="11" fillId="0" borderId="11" xfId="0" applyNumberFormat="1" applyFont="1" applyBorder="1" applyAlignment="1" applyProtection="1">
      <alignment horizontal="center" vertical="center"/>
      <protection/>
    </xf>
    <xf numFmtId="49" fontId="28" fillId="0" borderId="13" xfId="0" applyNumberFormat="1" applyFont="1" applyBorder="1" applyAlignment="1" applyProtection="1">
      <alignment vertical="center" wrapText="1"/>
      <protection/>
    </xf>
    <xf numFmtId="0" fontId="51" fillId="0" borderId="15" xfId="0" applyFont="1" applyBorder="1" applyAlignment="1" applyProtection="1">
      <alignment vertical="center"/>
      <protection/>
    </xf>
    <xf numFmtId="49" fontId="28" fillId="0" borderId="12" xfId="0" applyNumberFormat="1" applyFont="1" applyBorder="1" applyAlignment="1" applyProtection="1">
      <alignment horizontal="center" vertical="center"/>
      <protection/>
    </xf>
    <xf numFmtId="49" fontId="2" fillId="0" borderId="12" xfId="0" applyNumberFormat="1" applyFont="1" applyBorder="1" applyAlignment="1" applyProtection="1">
      <alignment horizontal="center" vertic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0" fontId="11" fillId="0" borderId="15" xfId="0" applyFont="1" applyBorder="1" applyAlignment="1" applyProtection="1">
      <alignment horizontal="center" vertical="center" wrapText="1"/>
      <protection/>
    </xf>
    <xf numFmtId="2" fontId="1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Alignment="1" applyProtection="1">
      <alignment vertical="center"/>
      <protection/>
    </xf>
    <xf numFmtId="49" fontId="28" fillId="0" borderId="16" xfId="0" applyNumberFormat="1" applyFont="1" applyBorder="1" applyAlignment="1" applyProtection="1">
      <alignment horizontal="center" vertical="center"/>
      <protection/>
    </xf>
    <xf numFmtId="49" fontId="2" fillId="0" borderId="16" xfId="0" applyNumberFormat="1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2" fontId="11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13" xfId="0" applyNumberFormat="1" applyFont="1" applyBorder="1" applyAlignment="1" applyProtection="1">
      <alignment vertical="center"/>
      <protection/>
    </xf>
    <xf numFmtId="0" fontId="30" fillId="0" borderId="11" xfId="0" applyNumberFormat="1" applyFont="1" applyBorder="1" applyAlignment="1" applyProtection="1">
      <alignment vertical="center" wrapText="1"/>
      <protection/>
    </xf>
    <xf numFmtId="2" fontId="30" fillId="0" borderId="11" xfId="0" applyNumberFormat="1" applyFont="1" applyBorder="1" applyAlignment="1" applyProtection="1">
      <alignment horizontal="center" vertical="center"/>
      <protection/>
    </xf>
    <xf numFmtId="2" fontId="28" fillId="0" borderId="11" xfId="0" applyNumberFormat="1" applyFont="1" applyBorder="1" applyAlignment="1" applyProtection="1">
      <alignment horizontal="center" vertical="center"/>
      <protection locked="0"/>
    </xf>
    <xf numFmtId="49" fontId="28" fillId="0" borderId="11" xfId="0" applyNumberFormat="1" applyFont="1" applyBorder="1" applyAlignment="1" applyProtection="1">
      <alignment horizontal="center" vertical="center"/>
      <protection/>
    </xf>
    <xf numFmtId="49" fontId="28" fillId="0" borderId="13" xfId="0" applyNumberFormat="1" applyFont="1" applyBorder="1" applyAlignment="1" applyProtection="1">
      <alignment vertical="center" wrapText="1"/>
      <protection/>
    </xf>
    <xf numFmtId="2" fontId="52" fillId="0" borderId="11" xfId="0" applyNumberFormat="1" applyFont="1" applyBorder="1" applyAlignment="1" applyProtection="1">
      <alignment horizontal="center" vertical="center"/>
      <protection locked="0"/>
    </xf>
    <xf numFmtId="49" fontId="30" fillId="0" borderId="11" xfId="0" applyNumberFormat="1" applyFont="1" applyBorder="1" applyAlignment="1" applyProtection="1">
      <alignment vertical="center"/>
      <protection/>
    </xf>
    <xf numFmtId="49" fontId="30" fillId="0" borderId="11" xfId="0" applyNumberFormat="1" applyFont="1" applyBorder="1" applyAlignment="1" applyProtection="1">
      <alignment vertical="center" wrapText="1"/>
      <protection/>
    </xf>
    <xf numFmtId="49" fontId="30" fillId="0" borderId="11" xfId="0" applyNumberFormat="1" applyFont="1" applyBorder="1" applyAlignment="1" applyProtection="1">
      <alignment vertical="center"/>
      <protection locked="0"/>
    </xf>
    <xf numFmtId="49" fontId="30" fillId="0" borderId="11" xfId="0" applyNumberFormat="1" applyFont="1" applyBorder="1" applyAlignment="1" applyProtection="1">
      <alignment vertical="center" wrapText="1"/>
      <protection locked="0"/>
    </xf>
    <xf numFmtId="2" fontId="30" fillId="0" borderId="11" xfId="0" applyNumberFormat="1" applyFont="1" applyBorder="1" applyAlignment="1" applyProtection="1">
      <alignment horizontal="center" vertical="center"/>
      <protection locked="0"/>
    </xf>
    <xf numFmtId="49" fontId="30" fillId="0" borderId="11" xfId="0" applyNumberFormat="1" applyFont="1" applyFill="1" applyBorder="1" applyAlignment="1" applyProtection="1">
      <alignment vertical="center" wrapText="1"/>
      <protection locked="0"/>
    </xf>
    <xf numFmtId="0" fontId="31" fillId="0" borderId="11" xfId="0" applyFont="1" applyBorder="1" applyAlignment="1">
      <alignment vertical="center"/>
    </xf>
    <xf numFmtId="49" fontId="30" fillId="0" borderId="11" xfId="0" applyNumberFormat="1" applyFont="1" applyBorder="1" applyAlignment="1" applyProtection="1">
      <alignment horizontal="left" vertical="center" wrapText="1"/>
      <protection locked="0"/>
    </xf>
    <xf numFmtId="0" fontId="31" fillId="0" borderId="11" xfId="0" applyFont="1" applyBorder="1" applyAlignment="1" applyProtection="1">
      <alignment vertical="center"/>
      <protection/>
    </xf>
    <xf numFmtId="49" fontId="28" fillId="0" borderId="11" xfId="0" applyNumberFormat="1" applyFont="1" applyBorder="1" applyAlignment="1" applyProtection="1">
      <alignment vertical="center"/>
      <protection/>
    </xf>
    <xf numFmtId="2" fontId="28" fillId="0" borderId="17" xfId="0" applyNumberFormat="1" applyFont="1" applyFill="1" applyBorder="1" applyAlignment="1" applyProtection="1">
      <alignment horizontal="center" vertical="center"/>
      <protection/>
    </xf>
    <xf numFmtId="2" fontId="51" fillId="0" borderId="11" xfId="0" applyNumberFormat="1" applyFont="1" applyBorder="1" applyAlignment="1" applyProtection="1">
      <alignment vertical="center"/>
      <protection locked="0"/>
    </xf>
    <xf numFmtId="2" fontId="28" fillId="0" borderId="13" xfId="0" applyNumberFormat="1" applyFont="1" applyBorder="1" applyAlignment="1" applyProtection="1">
      <alignment horizontal="center" vertical="center"/>
      <protection/>
    </xf>
    <xf numFmtId="2" fontId="28" fillId="0" borderId="15" xfId="0" applyNumberFormat="1" applyFont="1" applyBorder="1" applyAlignment="1" applyProtection="1">
      <alignment horizontal="center" vertical="center"/>
      <protection/>
    </xf>
    <xf numFmtId="49" fontId="30" fillId="0" borderId="0" xfId="0" applyNumberFormat="1" applyFont="1" applyAlignment="1" applyProtection="1">
      <alignment vertical="center"/>
      <protection/>
    </xf>
    <xf numFmtId="2" fontId="30" fillId="0" borderId="0" xfId="0" applyNumberFormat="1" applyFont="1" applyAlignment="1" applyProtection="1">
      <alignment vertical="center"/>
      <protection/>
    </xf>
    <xf numFmtId="2" fontId="31" fillId="0" borderId="0" xfId="0" applyNumberFormat="1" applyFont="1" applyBorder="1" applyAlignment="1" applyProtection="1">
      <alignment vertical="center"/>
      <protection/>
    </xf>
    <xf numFmtId="0" fontId="31" fillId="0" borderId="0" xfId="0" applyFont="1" applyAlignment="1" applyProtection="1">
      <alignment vertical="center"/>
      <protection/>
    </xf>
    <xf numFmtId="49" fontId="32" fillId="0" borderId="0" xfId="0" applyNumberFormat="1" applyFont="1" applyAlignment="1" applyProtection="1">
      <alignment vertical="center"/>
      <protection/>
    </xf>
    <xf numFmtId="2" fontId="32" fillId="0" borderId="0" xfId="0" applyNumberFormat="1" applyFont="1" applyAlignment="1" applyProtection="1">
      <alignment vertical="center"/>
      <protection/>
    </xf>
    <xf numFmtId="2" fontId="51" fillId="0" borderId="0" xfId="0" applyNumberFormat="1" applyFont="1" applyBorder="1" applyAlignment="1" applyProtection="1">
      <alignment vertical="center"/>
      <protection/>
    </xf>
    <xf numFmtId="49" fontId="30" fillId="0" borderId="0" xfId="0" applyNumberFormat="1" applyFont="1" applyAlignment="1" applyProtection="1">
      <alignment horizontal="left" vertical="center"/>
      <protection/>
    </xf>
    <xf numFmtId="2" fontId="4" fillId="0" borderId="0" xfId="0" applyNumberFormat="1" applyFont="1" applyAlignment="1" applyProtection="1">
      <alignment vertical="center"/>
      <protection/>
    </xf>
    <xf numFmtId="49" fontId="33" fillId="0" borderId="0" xfId="0" applyNumberFormat="1" applyFont="1" applyAlignment="1" applyProtection="1">
      <alignment horizontal="center" vertical="center"/>
      <protection/>
    </xf>
    <xf numFmtId="49" fontId="33" fillId="0" borderId="11" xfId="0" applyNumberFormat="1" applyFont="1" applyBorder="1" applyAlignment="1" applyProtection="1">
      <alignment vertical="center" wrapText="1"/>
      <protection/>
    </xf>
    <xf numFmtId="2" fontId="33" fillId="0" borderId="11" xfId="0" applyNumberFormat="1" applyFont="1" applyBorder="1" applyAlignment="1" applyProtection="1">
      <alignment vertical="center"/>
      <protection/>
    </xf>
    <xf numFmtId="2" fontId="34" fillId="0" borderId="0" xfId="0" applyNumberFormat="1" applyFont="1" applyAlignment="1" applyProtection="1">
      <alignment vertical="center"/>
      <protection/>
    </xf>
    <xf numFmtId="49" fontId="34" fillId="0" borderId="11" xfId="0" applyNumberFormat="1" applyFont="1" applyBorder="1" applyAlignment="1" applyProtection="1">
      <alignment vertical="center"/>
      <protection/>
    </xf>
    <xf numFmtId="2" fontId="34" fillId="0" borderId="11" xfId="0" applyNumberFormat="1" applyFont="1" applyBorder="1" applyAlignment="1" applyProtection="1">
      <alignment vertical="center"/>
      <protection/>
    </xf>
    <xf numFmtId="174" fontId="34" fillId="0" borderId="11" xfId="0" applyNumberFormat="1" applyFont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85725" cy="28575"/>
    <xdr:sp>
      <xdr:nvSpPr>
        <xdr:cNvPr id="1" name="Text Box 1"/>
        <xdr:cNvSpPr txBox="1">
          <a:spLocks noChangeArrowheads="1"/>
        </xdr:cNvSpPr>
      </xdr:nvSpPr>
      <xdr:spPr>
        <a:xfrm>
          <a:off x="4781550" y="15335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57150"/>
    <xdr:sp>
      <xdr:nvSpPr>
        <xdr:cNvPr id="2" name="Text Box 1"/>
        <xdr:cNvSpPr txBox="1">
          <a:spLocks noChangeArrowheads="1"/>
        </xdr:cNvSpPr>
      </xdr:nvSpPr>
      <xdr:spPr>
        <a:xfrm>
          <a:off x="7029450" y="17145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85725" cy="28575"/>
    <xdr:sp>
      <xdr:nvSpPr>
        <xdr:cNvPr id="3" name="Text Box 1"/>
        <xdr:cNvSpPr txBox="1">
          <a:spLocks noChangeArrowheads="1"/>
        </xdr:cNvSpPr>
      </xdr:nvSpPr>
      <xdr:spPr>
        <a:xfrm>
          <a:off x="4781550" y="15335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57150"/>
    <xdr:sp>
      <xdr:nvSpPr>
        <xdr:cNvPr id="4" name="Text Box 1"/>
        <xdr:cNvSpPr txBox="1">
          <a:spLocks noChangeArrowheads="1"/>
        </xdr:cNvSpPr>
      </xdr:nvSpPr>
      <xdr:spPr>
        <a:xfrm>
          <a:off x="7029450" y="17145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"/>
  <sheetViews>
    <sheetView tabSelected="1" zoomScaleSheetLayoutView="75" zoomScalePageLayoutView="0" workbookViewId="0" topLeftCell="A22">
      <selection activeCell="E12" sqref="E12"/>
    </sheetView>
  </sheetViews>
  <sheetFormatPr defaultColWidth="8.8515625" defaultRowHeight="15"/>
  <cols>
    <col min="1" max="1" width="5.00390625" style="2" customWidth="1"/>
    <col min="2" max="2" width="54.8515625" style="2" customWidth="1"/>
    <col min="3" max="3" width="10.7109375" style="2" customWidth="1"/>
    <col min="4" max="4" width="10.57421875" style="2" customWidth="1"/>
    <col min="5" max="5" width="11.421875" style="2" customWidth="1"/>
    <col min="6" max="6" width="12.8515625" style="2" customWidth="1"/>
    <col min="7" max="7" width="12.00390625" style="6" customWidth="1"/>
    <col min="8" max="16384" width="8.8515625" style="3" customWidth="1"/>
  </cols>
  <sheetData>
    <row r="1" spans="5:7" ht="15">
      <c r="E1" s="20" t="s">
        <v>57</v>
      </c>
      <c r="F1" s="20"/>
      <c r="G1" s="20"/>
    </row>
    <row r="2" spans="1:7" ht="30" customHeight="1">
      <c r="A2" s="21" t="s">
        <v>71</v>
      </c>
      <c r="B2" s="21"/>
      <c r="C2" s="21"/>
      <c r="D2" s="21"/>
      <c r="E2" s="21"/>
      <c r="F2" s="21"/>
      <c r="G2" s="21"/>
    </row>
    <row r="3" spans="2:6" ht="15.75">
      <c r="B3" s="4"/>
      <c r="C3" s="5"/>
      <c r="D3" s="5"/>
      <c r="E3" s="5"/>
      <c r="F3" s="5"/>
    </row>
    <row r="4" spans="2:6" ht="15">
      <c r="B4" s="7" t="s">
        <v>0</v>
      </c>
      <c r="C4" s="22" t="s">
        <v>63</v>
      </c>
      <c r="D4" s="23"/>
      <c r="E4" s="23"/>
      <c r="F4" s="8"/>
    </row>
    <row r="5" spans="2:6" ht="15">
      <c r="B5" s="7" t="s">
        <v>1</v>
      </c>
      <c r="C5" s="24">
        <v>4</v>
      </c>
      <c r="D5" s="25"/>
      <c r="E5" s="25"/>
      <c r="F5" s="9"/>
    </row>
    <row r="6" spans="2:6" ht="15">
      <c r="B6" s="10" t="s">
        <v>2</v>
      </c>
      <c r="C6" s="24">
        <v>7166.1</v>
      </c>
      <c r="D6" s="25"/>
      <c r="E6" s="25"/>
      <c r="F6" s="9"/>
    </row>
    <row r="7" spans="2:6" ht="29.25" customHeight="1">
      <c r="B7" s="83" t="s">
        <v>76</v>
      </c>
      <c r="C7" s="26">
        <v>328102.79</v>
      </c>
      <c r="D7" s="27"/>
      <c r="E7" s="28"/>
      <c r="F7" s="1"/>
    </row>
    <row r="8" ht="15">
      <c r="D8" s="11">
        <v>7.91</v>
      </c>
    </row>
    <row r="9" spans="1:7" ht="15">
      <c r="A9" s="17" t="s">
        <v>3</v>
      </c>
      <c r="B9" s="18"/>
      <c r="C9" s="18"/>
      <c r="D9" s="18"/>
      <c r="E9" s="19"/>
      <c r="F9" s="19"/>
      <c r="G9" s="19"/>
    </row>
    <row r="10" spans="1:7" s="41" customFormat="1" ht="37.5" customHeight="1">
      <c r="A10" s="35" t="s">
        <v>4</v>
      </c>
      <c r="B10" s="36" t="s">
        <v>5</v>
      </c>
      <c r="C10" s="37" t="s">
        <v>31</v>
      </c>
      <c r="D10" s="38" t="s">
        <v>58</v>
      </c>
      <c r="E10" s="39"/>
      <c r="F10" s="37" t="s">
        <v>77</v>
      </c>
      <c r="G10" s="40" t="s">
        <v>78</v>
      </c>
    </row>
    <row r="11" spans="1:7" s="41" customFormat="1" ht="75" customHeight="1">
      <c r="A11" s="42"/>
      <c r="B11" s="43"/>
      <c r="C11" s="44"/>
      <c r="D11" s="12" t="s">
        <v>6</v>
      </c>
      <c r="E11" s="12" t="s">
        <v>59</v>
      </c>
      <c r="F11" s="44"/>
      <c r="G11" s="45"/>
    </row>
    <row r="12" spans="1:7" s="41" customFormat="1" ht="27" customHeight="1">
      <c r="A12" s="46" t="s">
        <v>7</v>
      </c>
      <c r="B12" s="47" t="s">
        <v>30</v>
      </c>
      <c r="C12" s="30">
        <f>D12*C6</f>
        <v>33250.704</v>
      </c>
      <c r="D12" s="30">
        <v>4.64</v>
      </c>
      <c r="E12" s="48">
        <f>C12*12</f>
        <v>399008.448</v>
      </c>
      <c r="F12" s="48">
        <f>C12*12</f>
        <v>399008.448</v>
      </c>
      <c r="G12" s="49"/>
    </row>
    <row r="13" spans="1:7" s="41" customFormat="1" ht="21" customHeight="1">
      <c r="A13" s="50" t="s">
        <v>8</v>
      </c>
      <c r="B13" s="51" t="s">
        <v>9</v>
      </c>
      <c r="C13" s="48"/>
      <c r="D13" s="48"/>
      <c r="E13" s="48"/>
      <c r="F13" s="48"/>
      <c r="G13" s="52"/>
    </row>
    <row r="14" spans="1:7" s="41" customFormat="1" ht="15.75">
      <c r="A14" s="53" t="s">
        <v>10</v>
      </c>
      <c r="B14" s="54" t="s">
        <v>70</v>
      </c>
      <c r="C14" s="48">
        <f>0.47*C6</f>
        <v>3368.067</v>
      </c>
      <c r="D14" s="48">
        <v>0.47</v>
      </c>
      <c r="E14" s="48">
        <f>C14*12</f>
        <v>40416.804000000004</v>
      </c>
      <c r="F14" s="48">
        <v>40416.8</v>
      </c>
      <c r="G14" s="52"/>
    </row>
    <row r="15" spans="1:7" s="41" customFormat="1" ht="19.5" customHeight="1">
      <c r="A15" s="53" t="s">
        <v>11</v>
      </c>
      <c r="B15" s="54" t="s">
        <v>32</v>
      </c>
      <c r="C15" s="48">
        <v>1350</v>
      </c>
      <c r="D15" s="48">
        <f>C15/C6</f>
        <v>0.18838698873864443</v>
      </c>
      <c r="E15" s="48">
        <f>C15*12</f>
        <v>16200</v>
      </c>
      <c r="F15" s="48">
        <v>16200</v>
      </c>
      <c r="G15" s="52"/>
    </row>
    <row r="16" spans="1:7" s="41" customFormat="1" ht="19.5" customHeight="1">
      <c r="A16" s="55" t="s">
        <v>12</v>
      </c>
      <c r="B16" s="54" t="s">
        <v>41</v>
      </c>
      <c r="C16" s="48">
        <f aca="true" t="shared" si="0" ref="C16:C26">E16/12</f>
        <v>111</v>
      </c>
      <c r="D16" s="48">
        <f>C16/C6</f>
        <v>0.015489596851844098</v>
      </c>
      <c r="E16" s="48">
        <f>4*333</f>
        <v>1332</v>
      </c>
      <c r="F16" s="48">
        <v>1332</v>
      </c>
      <c r="G16" s="52"/>
    </row>
    <row r="17" spans="1:7" s="41" customFormat="1" ht="23.25" customHeight="1">
      <c r="A17" s="55" t="s">
        <v>13</v>
      </c>
      <c r="B17" s="56" t="s">
        <v>81</v>
      </c>
      <c r="C17" s="48">
        <f>E17/12</f>
        <v>12083.333333333334</v>
      </c>
      <c r="D17" s="48">
        <f>C17/C6</f>
        <v>1.6861798374755212</v>
      </c>
      <c r="E17" s="57">
        <v>145000</v>
      </c>
      <c r="F17" s="48">
        <v>145000</v>
      </c>
      <c r="G17" s="52">
        <v>0</v>
      </c>
    </row>
    <row r="18" spans="1:7" s="41" customFormat="1" ht="31.5">
      <c r="A18" s="55" t="s">
        <v>14</v>
      </c>
      <c r="B18" s="56" t="s">
        <v>79</v>
      </c>
      <c r="C18" s="48">
        <f t="shared" si="0"/>
        <v>2645.8333333333335</v>
      </c>
      <c r="D18" s="48">
        <f>C18/C6</f>
        <v>0.36921524027481245</v>
      </c>
      <c r="E18" s="57">
        <v>31750</v>
      </c>
      <c r="F18" s="48">
        <v>0</v>
      </c>
      <c r="G18" s="52">
        <v>31750</v>
      </c>
    </row>
    <row r="19" spans="1:7" s="41" customFormat="1" ht="15.75">
      <c r="A19" s="55" t="s">
        <v>15</v>
      </c>
      <c r="B19" s="56" t="s">
        <v>49</v>
      </c>
      <c r="C19" s="48">
        <f t="shared" si="0"/>
        <v>483.3333333333333</v>
      </c>
      <c r="D19" s="48">
        <f>C19/C6</f>
        <v>0.06744719349902084</v>
      </c>
      <c r="E19" s="57">
        <f>1450*4</f>
        <v>5800</v>
      </c>
      <c r="F19" s="48">
        <v>5800</v>
      </c>
      <c r="G19" s="57">
        <v>0</v>
      </c>
    </row>
    <row r="20" spans="1:7" s="41" customFormat="1" ht="25.5" customHeight="1">
      <c r="A20" s="55" t="s">
        <v>16</v>
      </c>
      <c r="B20" s="56" t="s">
        <v>80</v>
      </c>
      <c r="C20" s="48">
        <f>E20/12</f>
        <v>1333.3333333333333</v>
      </c>
      <c r="D20" s="48">
        <f>C20/C6</f>
        <v>0.18606122344557474</v>
      </c>
      <c r="E20" s="57">
        <f>4*4000</f>
        <v>16000</v>
      </c>
      <c r="F20" s="48">
        <v>16000</v>
      </c>
      <c r="G20" s="57">
        <v>0</v>
      </c>
    </row>
    <row r="21" spans="1:7" s="41" customFormat="1" ht="15.75">
      <c r="A21" s="55" t="s">
        <v>17</v>
      </c>
      <c r="B21" s="58" t="s">
        <v>42</v>
      </c>
      <c r="C21" s="48">
        <f>E21/12</f>
        <v>148.4</v>
      </c>
      <c r="D21" s="48">
        <f>C21/C6</f>
        <v>0.020708614169492472</v>
      </c>
      <c r="E21" s="57">
        <f>840*1.06*2</f>
        <v>1780.8000000000002</v>
      </c>
      <c r="F21" s="57">
        <f>840*1.06*2</f>
        <v>1780.8000000000002</v>
      </c>
      <c r="G21" s="52">
        <v>0</v>
      </c>
    </row>
    <row r="22" spans="1:7" s="41" customFormat="1" ht="15.75">
      <c r="A22" s="55" t="s">
        <v>18</v>
      </c>
      <c r="B22" s="58" t="s">
        <v>43</v>
      </c>
      <c r="C22" s="48">
        <f>E22/12</f>
        <v>2000</v>
      </c>
      <c r="D22" s="48">
        <f>C22/C6</f>
        <v>0.2790918351683621</v>
      </c>
      <c r="E22" s="57">
        <f>6000*4</f>
        <v>24000</v>
      </c>
      <c r="F22" s="57">
        <v>0</v>
      </c>
      <c r="G22" s="52">
        <v>24000</v>
      </c>
    </row>
    <row r="23" spans="1:7" s="41" customFormat="1" ht="15.75">
      <c r="A23" s="55" t="s">
        <v>26</v>
      </c>
      <c r="B23" s="56" t="s">
        <v>47</v>
      </c>
      <c r="C23" s="48">
        <f t="shared" si="0"/>
        <v>5051.256666666667</v>
      </c>
      <c r="D23" s="48">
        <f>C23/C6</f>
        <v>0.704882246503212</v>
      </c>
      <c r="E23" s="57">
        <f>15153.77*4</f>
        <v>60615.08</v>
      </c>
      <c r="F23" s="48">
        <v>60615.08</v>
      </c>
      <c r="G23" s="52">
        <v>0</v>
      </c>
    </row>
    <row r="24" spans="1:7" s="41" customFormat="1" ht="15.75">
      <c r="A24" s="55" t="s">
        <v>35</v>
      </c>
      <c r="B24" s="56" t="s">
        <v>48</v>
      </c>
      <c r="C24" s="48">
        <f t="shared" si="0"/>
        <v>5051.256666666667</v>
      </c>
      <c r="D24" s="48">
        <f>C24/C6</f>
        <v>0.704882246503212</v>
      </c>
      <c r="E24" s="57">
        <v>60615.08</v>
      </c>
      <c r="F24" s="48">
        <v>0</v>
      </c>
      <c r="G24" s="52">
        <v>0</v>
      </c>
    </row>
    <row r="25" spans="1:7" s="41" customFormat="1" ht="15.75">
      <c r="A25" s="55" t="s">
        <v>37</v>
      </c>
      <c r="B25" s="56" t="s">
        <v>50</v>
      </c>
      <c r="C25" s="48">
        <f t="shared" si="0"/>
        <v>3282.25</v>
      </c>
      <c r="D25" s="48">
        <f>C25/C6</f>
        <v>0.4580245879906783</v>
      </c>
      <c r="E25" s="57">
        <v>39387</v>
      </c>
      <c r="F25" s="48">
        <v>39387</v>
      </c>
      <c r="G25" s="52">
        <v>0</v>
      </c>
    </row>
    <row r="26" spans="1:7" s="41" customFormat="1" ht="15.75">
      <c r="A26" s="55" t="s">
        <v>38</v>
      </c>
      <c r="B26" s="59" t="s">
        <v>75</v>
      </c>
      <c r="C26" s="48">
        <f t="shared" si="0"/>
        <v>1000</v>
      </c>
      <c r="D26" s="48">
        <f>C26/C6</f>
        <v>0.13954591758418106</v>
      </c>
      <c r="E26" s="57">
        <v>12000</v>
      </c>
      <c r="F26" s="48">
        <v>12000</v>
      </c>
      <c r="G26" s="52">
        <v>0</v>
      </c>
    </row>
    <row r="27" spans="1:7" s="41" customFormat="1" ht="15.75">
      <c r="A27" s="55" t="s">
        <v>40</v>
      </c>
      <c r="B27" s="56" t="s">
        <v>68</v>
      </c>
      <c r="C27" s="48">
        <f aca="true" t="shared" si="1" ref="C27:C34">E27/12</f>
        <v>1250</v>
      </c>
      <c r="D27" s="48">
        <f>C27/C6</f>
        <v>0.17443239698022633</v>
      </c>
      <c r="E27" s="57">
        <v>15000</v>
      </c>
      <c r="F27" s="48">
        <v>15000</v>
      </c>
      <c r="G27" s="52">
        <v>0</v>
      </c>
    </row>
    <row r="28" spans="1:7" s="41" customFormat="1" ht="33" customHeight="1">
      <c r="A28" s="55" t="s">
        <v>44</v>
      </c>
      <c r="B28" s="58" t="s">
        <v>73</v>
      </c>
      <c r="C28" s="48">
        <f t="shared" si="1"/>
        <v>1000</v>
      </c>
      <c r="D28" s="48">
        <f>C28/C6</f>
        <v>0.13954591758418106</v>
      </c>
      <c r="E28" s="57">
        <f>3*4000</f>
        <v>12000</v>
      </c>
      <c r="F28" s="57">
        <v>12000</v>
      </c>
      <c r="G28" s="52">
        <v>0</v>
      </c>
    </row>
    <row r="29" spans="1:7" s="41" customFormat="1" ht="15.75">
      <c r="A29" s="55" t="s">
        <v>45</v>
      </c>
      <c r="B29" s="56" t="s">
        <v>72</v>
      </c>
      <c r="C29" s="48">
        <f t="shared" si="1"/>
        <v>1166.6666666666667</v>
      </c>
      <c r="D29" s="48">
        <f>C29/C6</f>
        <v>0.16280357051487793</v>
      </c>
      <c r="E29" s="57">
        <f>40*350</f>
        <v>14000</v>
      </c>
      <c r="F29" s="57">
        <v>14000</v>
      </c>
      <c r="G29" s="52">
        <v>0</v>
      </c>
    </row>
    <row r="30" spans="1:7" s="41" customFormat="1" ht="15.75">
      <c r="A30" s="55" t="s">
        <v>46</v>
      </c>
      <c r="B30" s="60" t="s">
        <v>51</v>
      </c>
      <c r="C30" s="48">
        <f t="shared" si="1"/>
        <v>2500</v>
      </c>
      <c r="D30" s="48">
        <f>C30/C6</f>
        <v>0.34886479396045267</v>
      </c>
      <c r="E30" s="57">
        <v>30000</v>
      </c>
      <c r="F30" s="57">
        <v>0</v>
      </c>
      <c r="G30" s="52">
        <v>30000</v>
      </c>
    </row>
    <row r="31" spans="1:7" s="41" customFormat="1" ht="15.75">
      <c r="A31" s="55" t="s">
        <v>52</v>
      </c>
      <c r="B31" s="60" t="s">
        <v>69</v>
      </c>
      <c r="C31" s="48">
        <f t="shared" si="1"/>
        <v>22402.75</v>
      </c>
      <c r="D31" s="48">
        <f>C31/C6</f>
        <v>3.1262123051590125</v>
      </c>
      <c r="E31" s="57">
        <v>268833</v>
      </c>
      <c r="F31" s="57">
        <v>268833</v>
      </c>
      <c r="G31" s="52">
        <v>0</v>
      </c>
    </row>
    <row r="32" spans="1:7" s="41" customFormat="1" ht="15.75">
      <c r="A32" s="55" t="s">
        <v>53</v>
      </c>
      <c r="B32" s="56" t="s">
        <v>74</v>
      </c>
      <c r="C32" s="48">
        <f t="shared" si="1"/>
        <v>1316.8333333333333</v>
      </c>
      <c r="D32" s="48">
        <f>C32/C6</f>
        <v>0.18375871580543576</v>
      </c>
      <c r="E32" s="57">
        <v>15802</v>
      </c>
      <c r="F32" s="57">
        <v>0</v>
      </c>
      <c r="G32" s="52">
        <v>15802</v>
      </c>
    </row>
    <row r="33" spans="1:7" s="41" customFormat="1" ht="15.75">
      <c r="A33" s="55" t="s">
        <v>54</v>
      </c>
      <c r="B33" s="61" t="s">
        <v>56</v>
      </c>
      <c r="C33" s="48">
        <f t="shared" si="1"/>
        <v>3750</v>
      </c>
      <c r="D33" s="48">
        <f>C33/C6</f>
        <v>0.5232971909406791</v>
      </c>
      <c r="E33" s="57">
        <v>45000</v>
      </c>
      <c r="F33" s="57">
        <v>0</v>
      </c>
      <c r="G33" s="52">
        <v>45000</v>
      </c>
    </row>
    <row r="34" spans="1:7" s="41" customFormat="1" ht="15.75">
      <c r="A34" s="55" t="s">
        <v>55</v>
      </c>
      <c r="B34" s="58"/>
      <c r="C34" s="48">
        <f t="shared" si="1"/>
        <v>0</v>
      </c>
      <c r="D34" s="48">
        <f>C34/C6</f>
        <v>0</v>
      </c>
      <c r="E34" s="57">
        <v>0</v>
      </c>
      <c r="F34" s="57">
        <v>0</v>
      </c>
      <c r="G34" s="52">
        <v>0</v>
      </c>
    </row>
    <row r="35" spans="1:7" s="41" customFormat="1" ht="15.75">
      <c r="A35" s="53"/>
      <c r="B35" s="54" t="s">
        <v>19</v>
      </c>
      <c r="C35" s="30">
        <f>C14+C15+C16+C17+C18+C19+C20+C21+C22+C23+C24+C25+C26+C27+C28+C29+C30+C31+C32+C33+C34</f>
        <v>71294.31366666667</v>
      </c>
      <c r="D35" s="30">
        <f>D14+D15+D16+D17+D18+D19+D20+D21+D22+D23+D24+D25+D26+D27+D28+D29+D30+D31+D32+D33+D34</f>
        <v>9.948830419149422</v>
      </c>
      <c r="E35" s="30">
        <f>E14+E15+E16+E17+E18+E19+E20+E21+E22+E23+E24+E25+E26+E27+E28+E29+E30+E31+E32+E33+E34</f>
        <v>855531.764</v>
      </c>
      <c r="F35" s="30">
        <f>F14+F15+F16+F17+F18+F19+F20+F21+F22+F23+F24+F25+F26+F27+F28+F29+F30+F31+F32+F33+F34</f>
        <v>648364.6799999999</v>
      </c>
      <c r="G35" s="30">
        <f>G23+G22+G21+G20+G19+G18+G17+G16+G15+G14+G24+G25+G29+G31</f>
        <v>55750</v>
      </c>
    </row>
    <row r="36" spans="1:7" s="41" customFormat="1" ht="15.75">
      <c r="A36" s="55"/>
      <c r="B36" s="56" t="s">
        <v>60</v>
      </c>
      <c r="C36" s="48"/>
      <c r="D36" s="30">
        <v>11.43</v>
      </c>
      <c r="E36" s="57"/>
      <c r="F36" s="57">
        <f>(F31+F29+F25+F24+F23+F22+F21+F20+F19+F18+F17+F16+F15+F14)/12/C6</f>
        <v>7.086196117832573</v>
      </c>
      <c r="G36" s="57">
        <f>(G31+G29+G25+G24+G23+G22+G21+G20+G19+G18+G17+G16+G15+G14)/12/C6</f>
        <v>0.6483070754431745</v>
      </c>
    </row>
    <row r="37" spans="1:7" s="41" customFormat="1" ht="15.75">
      <c r="A37" s="62" t="s">
        <v>20</v>
      </c>
      <c r="B37" s="29" t="s">
        <v>36</v>
      </c>
      <c r="C37" s="30">
        <v>6802.06</v>
      </c>
      <c r="D37" s="63">
        <v>0.95</v>
      </c>
      <c r="E37" s="30">
        <f>C6*F37*12</f>
        <v>81693.54000000001</v>
      </c>
      <c r="F37" s="63">
        <v>0.95</v>
      </c>
      <c r="G37" s="63">
        <f>ROUND((G36+G12)/84.5*12,2)</f>
        <v>0.09</v>
      </c>
    </row>
    <row r="38" spans="1:7" s="41" customFormat="1" ht="31.5">
      <c r="A38" s="31" t="s">
        <v>21</v>
      </c>
      <c r="B38" s="31" t="s">
        <v>22</v>
      </c>
      <c r="C38" s="30">
        <f>ROUND((C35+C12)/84.5*3.5,2)</f>
        <v>4330.27</v>
      </c>
      <c r="D38" s="30">
        <f>C38/C6</f>
        <v>0.6042715005372518</v>
      </c>
      <c r="E38" s="30">
        <f>ROUND((E35+E12)/84.5*3.5,2)</f>
        <v>51963.2</v>
      </c>
      <c r="F38" s="30">
        <f>ROUND(((F35+F12)/12/C6)/84.5*3.5,2)</f>
        <v>0.5</v>
      </c>
      <c r="G38" s="30">
        <f>ROUND(((G35+G12)/12/C6)/84.5*3.5,2)</f>
        <v>0.03</v>
      </c>
    </row>
    <row r="39" spans="1:7" s="41" customFormat="1" ht="48" customHeight="1">
      <c r="A39" s="31" t="s">
        <v>23</v>
      </c>
      <c r="B39" s="31" t="s">
        <v>24</v>
      </c>
      <c r="C39" s="32">
        <v>0</v>
      </c>
      <c r="D39" s="48">
        <f>C39/C6</f>
        <v>0</v>
      </c>
      <c r="E39" s="32">
        <f>C39*12</f>
        <v>0</v>
      </c>
      <c r="F39" s="32"/>
      <c r="G39" s="64"/>
    </row>
    <row r="40" spans="1:7" s="41" customFormat="1" ht="15.75">
      <c r="A40" s="53"/>
      <c r="B40" s="31" t="s">
        <v>25</v>
      </c>
      <c r="C40" s="30"/>
      <c r="D40" s="30">
        <f>D38+D37+D35+D12+D39</f>
        <v>16.143101919686675</v>
      </c>
      <c r="E40" s="30"/>
      <c r="F40" s="30">
        <f>(F35+F12)/12/C6+F37+F38</f>
        <v>13.62972034998116</v>
      </c>
      <c r="G40" s="30">
        <f>(G35+G12)/12/C6+G37+G38</f>
        <v>0.7683070754431744</v>
      </c>
    </row>
    <row r="41" spans="1:7" s="41" customFormat="1" ht="15.75">
      <c r="A41" s="53"/>
      <c r="B41" s="33" t="s">
        <v>34</v>
      </c>
      <c r="C41" s="34"/>
      <c r="D41" s="65">
        <f>D40-(C7/12/C6+(D43)/C6)</f>
        <v>10.767595135429314</v>
      </c>
      <c r="E41" s="66"/>
      <c r="F41" s="30">
        <f>F40-(C7+D43*12)/12/C6</f>
        <v>8.2542135657238</v>
      </c>
      <c r="G41" s="30"/>
    </row>
    <row r="42" spans="1:7" s="41" customFormat="1" ht="15.75">
      <c r="A42" s="67"/>
      <c r="B42" s="67"/>
      <c r="C42" s="68"/>
      <c r="D42" s="68"/>
      <c r="E42" s="68"/>
      <c r="F42" s="68"/>
      <c r="G42" s="69"/>
    </row>
    <row r="43" spans="1:7" s="41" customFormat="1" ht="15.75">
      <c r="A43" s="67"/>
      <c r="B43" s="76" t="s">
        <v>33</v>
      </c>
      <c r="C43" s="76"/>
      <c r="D43" s="75">
        <f>C45/100*88</f>
        <v>11179.52</v>
      </c>
      <c r="E43" s="70"/>
      <c r="F43" s="70"/>
      <c r="G43" s="69"/>
    </row>
    <row r="44" spans="1:7" s="41" customFormat="1" ht="15.75">
      <c r="A44" s="67"/>
      <c r="B44" s="67"/>
      <c r="C44" s="68"/>
      <c r="D44" s="68"/>
      <c r="E44" s="68"/>
      <c r="F44" s="68"/>
      <c r="G44" s="69"/>
    </row>
    <row r="45" spans="1:7" s="41" customFormat="1" ht="15.75">
      <c r="A45" s="71"/>
      <c r="B45" s="77" t="s">
        <v>27</v>
      </c>
      <c r="C45" s="78">
        <v>12704</v>
      </c>
      <c r="D45" s="79"/>
      <c r="E45" s="79"/>
      <c r="F45" s="72"/>
      <c r="G45" s="73"/>
    </row>
    <row r="46" spans="1:7" s="41" customFormat="1" ht="15.75">
      <c r="A46" s="71"/>
      <c r="B46" s="80" t="s">
        <v>61</v>
      </c>
      <c r="C46" s="81">
        <v>200</v>
      </c>
      <c r="D46" s="82" t="s">
        <v>67</v>
      </c>
      <c r="E46" s="82"/>
      <c r="F46" s="72"/>
      <c r="G46" s="73"/>
    </row>
    <row r="47" spans="1:7" s="41" customFormat="1" ht="15.75">
      <c r="A47" s="71"/>
      <c r="B47" s="80" t="s">
        <v>64</v>
      </c>
      <c r="C47" s="81">
        <v>200</v>
      </c>
      <c r="D47" s="82" t="s">
        <v>66</v>
      </c>
      <c r="E47" s="82"/>
      <c r="F47" s="72"/>
      <c r="G47" s="73"/>
    </row>
    <row r="48" spans="1:7" s="41" customFormat="1" ht="15.75">
      <c r="A48" s="71"/>
      <c r="B48" s="80" t="s">
        <v>65</v>
      </c>
      <c r="C48" s="81">
        <v>400</v>
      </c>
      <c r="D48" s="79"/>
      <c r="E48" s="79"/>
      <c r="F48" s="72"/>
      <c r="G48" s="73"/>
    </row>
    <row r="49" spans="1:7" s="41" customFormat="1" ht="15.75">
      <c r="A49" s="71"/>
      <c r="B49" s="80" t="s">
        <v>28</v>
      </c>
      <c r="C49" s="81">
        <v>1100</v>
      </c>
      <c r="D49" s="79"/>
      <c r="E49" s="79"/>
      <c r="F49" s="72"/>
      <c r="G49" s="73"/>
    </row>
    <row r="50" spans="1:7" s="41" customFormat="1" ht="15.75">
      <c r="A50" s="71"/>
      <c r="B50" s="80" t="s">
        <v>29</v>
      </c>
      <c r="C50" s="81">
        <v>350</v>
      </c>
      <c r="D50" s="79"/>
      <c r="E50" s="79"/>
      <c r="F50" s="72"/>
      <c r="G50" s="73"/>
    </row>
    <row r="51" spans="1:7" s="41" customFormat="1" ht="15.75">
      <c r="A51" s="71"/>
      <c r="B51" s="80" t="s">
        <v>39</v>
      </c>
      <c r="C51" s="81">
        <v>454</v>
      </c>
      <c r="D51" s="79"/>
      <c r="E51" s="79"/>
      <c r="F51" s="72"/>
      <c r="G51" s="73"/>
    </row>
    <row r="52" spans="1:7" s="41" customFormat="1" ht="15.75">
      <c r="A52" s="71"/>
      <c r="B52" s="80"/>
      <c r="C52" s="81"/>
      <c r="D52" s="79"/>
      <c r="E52" s="79"/>
      <c r="F52" s="72"/>
      <c r="G52" s="73"/>
    </row>
    <row r="53" spans="1:7" s="41" customFormat="1" ht="50.25" customHeight="1">
      <c r="A53" s="74" t="s">
        <v>62</v>
      </c>
      <c r="B53" s="74"/>
      <c r="C53" s="74"/>
      <c r="D53" s="74"/>
      <c r="E53" s="72"/>
      <c r="F53" s="72"/>
      <c r="G53" s="73"/>
    </row>
    <row r="54" spans="1:7" s="8" customFormat="1" ht="15">
      <c r="A54" s="13"/>
      <c r="B54" s="13"/>
      <c r="C54" s="14"/>
      <c r="D54" s="14"/>
      <c r="E54" s="14"/>
      <c r="F54" s="14"/>
      <c r="G54" s="6"/>
    </row>
    <row r="55" spans="1:7" s="8" customFormat="1" ht="15">
      <c r="A55" s="15"/>
      <c r="B55" s="15"/>
      <c r="C55" s="16"/>
      <c r="D55" s="16"/>
      <c r="E55" s="16"/>
      <c r="F55" s="16"/>
      <c r="G55" s="6"/>
    </row>
    <row r="56" spans="1:7" s="8" customFormat="1" ht="15">
      <c r="A56" s="15"/>
      <c r="B56" s="15"/>
      <c r="C56" s="16"/>
      <c r="D56" s="16"/>
      <c r="E56" s="16"/>
      <c r="F56" s="16"/>
      <c r="G56" s="6"/>
    </row>
    <row r="57" spans="1:7" s="8" customFormat="1" ht="15">
      <c r="A57" s="15"/>
      <c r="B57" s="15"/>
      <c r="C57" s="16"/>
      <c r="D57" s="16"/>
      <c r="E57" s="16"/>
      <c r="F57" s="16"/>
      <c r="G57" s="6"/>
    </row>
    <row r="58" spans="1:7" s="8" customFormat="1" ht="15">
      <c r="A58" s="15"/>
      <c r="B58" s="15"/>
      <c r="C58" s="16"/>
      <c r="D58" s="16"/>
      <c r="E58" s="16"/>
      <c r="F58" s="16"/>
      <c r="G58" s="6"/>
    </row>
    <row r="59" spans="1:7" s="8" customFormat="1" ht="15">
      <c r="A59" s="15"/>
      <c r="B59" s="15"/>
      <c r="C59" s="16"/>
      <c r="D59" s="16"/>
      <c r="E59" s="16"/>
      <c r="F59" s="16"/>
      <c r="G59" s="6"/>
    </row>
    <row r="60" spans="1:7" s="8" customFormat="1" ht="15">
      <c r="A60" s="15"/>
      <c r="B60" s="15"/>
      <c r="C60" s="16"/>
      <c r="D60" s="16"/>
      <c r="E60" s="16"/>
      <c r="F60" s="16"/>
      <c r="G60" s="6"/>
    </row>
    <row r="61" spans="1:7" s="8" customFormat="1" ht="15">
      <c r="A61" s="15"/>
      <c r="B61" s="15"/>
      <c r="C61" s="16"/>
      <c r="D61" s="16"/>
      <c r="E61" s="16"/>
      <c r="F61" s="16"/>
      <c r="G61" s="6"/>
    </row>
    <row r="62" spans="1:7" s="8" customFormat="1" ht="15">
      <c r="A62" s="15"/>
      <c r="B62" s="15"/>
      <c r="C62" s="16"/>
      <c r="D62" s="16"/>
      <c r="E62" s="16"/>
      <c r="F62" s="16"/>
      <c r="G62" s="6"/>
    </row>
    <row r="63" spans="1:7" s="8" customFormat="1" ht="15">
      <c r="A63" s="15"/>
      <c r="B63" s="15"/>
      <c r="C63" s="16"/>
      <c r="D63" s="16"/>
      <c r="E63" s="16"/>
      <c r="F63" s="16"/>
      <c r="G63" s="6"/>
    </row>
    <row r="64" spans="1:7" s="8" customFormat="1" ht="15">
      <c r="A64" s="15"/>
      <c r="B64" s="15"/>
      <c r="C64" s="16"/>
      <c r="D64" s="16"/>
      <c r="E64" s="16"/>
      <c r="F64" s="16"/>
      <c r="G64" s="6"/>
    </row>
    <row r="65" spans="1:7" s="8" customFormat="1" ht="15">
      <c r="A65" s="15"/>
      <c r="B65" s="15"/>
      <c r="C65" s="16"/>
      <c r="D65" s="16"/>
      <c r="E65" s="16"/>
      <c r="F65" s="16"/>
      <c r="G65" s="6"/>
    </row>
    <row r="66" spans="1:7" s="8" customFormat="1" ht="15">
      <c r="A66" s="2"/>
      <c r="B66" s="2"/>
      <c r="C66" s="16"/>
      <c r="D66" s="16"/>
      <c r="E66" s="16"/>
      <c r="F66" s="16"/>
      <c r="G66" s="6"/>
    </row>
    <row r="67" spans="1:7" s="8" customFormat="1" ht="15">
      <c r="A67" s="2"/>
      <c r="B67" s="2"/>
      <c r="C67" s="16"/>
      <c r="D67" s="16"/>
      <c r="E67" s="16"/>
      <c r="F67" s="16"/>
      <c r="G67" s="6"/>
    </row>
    <row r="68" spans="1:7" s="8" customFormat="1" ht="15">
      <c r="A68" s="2"/>
      <c r="B68" s="2"/>
      <c r="C68" s="16"/>
      <c r="D68" s="16"/>
      <c r="E68" s="16"/>
      <c r="F68" s="16"/>
      <c r="G68" s="6"/>
    </row>
    <row r="69" spans="1:7" s="8" customFormat="1" ht="15">
      <c r="A69" s="2"/>
      <c r="B69" s="2"/>
      <c r="C69" s="16"/>
      <c r="D69" s="16"/>
      <c r="E69" s="16"/>
      <c r="F69" s="16"/>
      <c r="G69" s="6"/>
    </row>
    <row r="70" spans="1:7" s="8" customFormat="1" ht="15">
      <c r="A70" s="2"/>
      <c r="B70" s="2"/>
      <c r="C70" s="16"/>
      <c r="D70" s="16"/>
      <c r="E70" s="16"/>
      <c r="F70" s="16"/>
      <c r="G70" s="6"/>
    </row>
    <row r="71" spans="1:7" s="8" customFormat="1" ht="15">
      <c r="A71" s="2"/>
      <c r="B71" s="2"/>
      <c r="C71" s="16"/>
      <c r="D71" s="16"/>
      <c r="E71" s="16"/>
      <c r="F71" s="16"/>
      <c r="G71" s="6"/>
    </row>
    <row r="72" spans="1:7" s="8" customFormat="1" ht="15">
      <c r="A72" s="2"/>
      <c r="B72" s="2"/>
      <c r="C72" s="16"/>
      <c r="D72" s="16"/>
      <c r="E72" s="16"/>
      <c r="F72" s="16"/>
      <c r="G72" s="6"/>
    </row>
    <row r="73" spans="1:7" s="8" customFormat="1" ht="15">
      <c r="A73" s="2"/>
      <c r="B73" s="2"/>
      <c r="C73" s="16"/>
      <c r="D73" s="16"/>
      <c r="E73" s="16"/>
      <c r="F73" s="16"/>
      <c r="G73" s="6"/>
    </row>
    <row r="74" spans="1:7" s="8" customFormat="1" ht="15">
      <c r="A74" s="2"/>
      <c r="B74" s="2"/>
      <c r="C74" s="16"/>
      <c r="D74" s="16"/>
      <c r="E74" s="16"/>
      <c r="F74" s="16"/>
      <c r="G74" s="6"/>
    </row>
    <row r="75" spans="1:7" s="8" customFormat="1" ht="15">
      <c r="A75" s="2"/>
      <c r="B75" s="2"/>
      <c r="C75" s="16"/>
      <c r="D75" s="16"/>
      <c r="E75" s="16"/>
      <c r="F75" s="16"/>
      <c r="G75" s="6"/>
    </row>
    <row r="76" spans="1:7" s="8" customFormat="1" ht="15">
      <c r="A76" s="2"/>
      <c r="B76" s="2"/>
      <c r="C76" s="16"/>
      <c r="D76" s="16"/>
      <c r="E76" s="16"/>
      <c r="F76" s="16"/>
      <c r="G76" s="6"/>
    </row>
    <row r="77" spans="1:7" s="8" customFormat="1" ht="15">
      <c r="A77" s="2"/>
      <c r="B77" s="2"/>
      <c r="C77" s="16"/>
      <c r="D77" s="16"/>
      <c r="E77" s="16"/>
      <c r="F77" s="16"/>
      <c r="G77" s="6"/>
    </row>
    <row r="78" spans="1:7" s="8" customFormat="1" ht="15">
      <c r="A78" s="2"/>
      <c r="B78" s="2"/>
      <c r="C78" s="16"/>
      <c r="D78" s="16"/>
      <c r="E78" s="16"/>
      <c r="F78" s="16"/>
      <c r="G78" s="6"/>
    </row>
    <row r="79" spans="1:7" s="8" customFormat="1" ht="15">
      <c r="A79" s="2"/>
      <c r="B79" s="2"/>
      <c r="C79" s="16"/>
      <c r="D79" s="16"/>
      <c r="E79" s="16"/>
      <c r="F79" s="16"/>
      <c r="G79" s="6"/>
    </row>
    <row r="80" spans="1:7" s="8" customFormat="1" ht="15">
      <c r="A80" s="2"/>
      <c r="B80" s="2"/>
      <c r="C80" s="16"/>
      <c r="D80" s="16"/>
      <c r="E80" s="16"/>
      <c r="F80" s="16"/>
      <c r="G80" s="6"/>
    </row>
    <row r="81" spans="1:7" s="8" customFormat="1" ht="15">
      <c r="A81" s="2"/>
      <c r="B81" s="2"/>
      <c r="C81" s="16"/>
      <c r="D81" s="16"/>
      <c r="E81" s="16"/>
      <c r="F81" s="16"/>
      <c r="G81" s="6"/>
    </row>
    <row r="82" spans="1:7" s="8" customFormat="1" ht="15">
      <c r="A82" s="2"/>
      <c r="B82" s="2"/>
      <c r="C82" s="16"/>
      <c r="D82" s="16"/>
      <c r="E82" s="16"/>
      <c r="F82" s="16"/>
      <c r="G82" s="6"/>
    </row>
    <row r="83" spans="1:7" s="8" customFormat="1" ht="15">
      <c r="A83" s="2"/>
      <c r="B83" s="2"/>
      <c r="C83" s="16"/>
      <c r="D83" s="16"/>
      <c r="E83" s="16"/>
      <c r="F83" s="16"/>
      <c r="G83" s="6"/>
    </row>
    <row r="84" spans="1:7" s="8" customFormat="1" ht="15">
      <c r="A84" s="2"/>
      <c r="B84" s="2"/>
      <c r="C84" s="16"/>
      <c r="D84" s="16"/>
      <c r="E84" s="16"/>
      <c r="F84" s="16"/>
      <c r="G84" s="6"/>
    </row>
    <row r="85" spans="1:7" s="8" customFormat="1" ht="15">
      <c r="A85" s="2"/>
      <c r="B85" s="2"/>
      <c r="C85" s="16"/>
      <c r="D85" s="16"/>
      <c r="E85" s="16"/>
      <c r="F85" s="16"/>
      <c r="G85" s="6"/>
    </row>
    <row r="86" spans="1:7" s="8" customFormat="1" ht="15">
      <c r="A86" s="2"/>
      <c r="B86" s="2"/>
      <c r="C86" s="16"/>
      <c r="D86" s="16"/>
      <c r="E86" s="16"/>
      <c r="F86" s="16"/>
      <c r="G86" s="6"/>
    </row>
    <row r="87" spans="1:7" s="8" customFormat="1" ht="15">
      <c r="A87" s="2"/>
      <c r="B87" s="2"/>
      <c r="C87" s="16"/>
      <c r="D87" s="16"/>
      <c r="E87" s="16"/>
      <c r="F87" s="16"/>
      <c r="G87" s="6"/>
    </row>
    <row r="88" spans="1:7" s="8" customFormat="1" ht="15">
      <c r="A88" s="2"/>
      <c r="B88" s="2"/>
      <c r="C88" s="16"/>
      <c r="D88" s="16"/>
      <c r="E88" s="16"/>
      <c r="F88" s="16"/>
      <c r="G88" s="6"/>
    </row>
    <row r="89" spans="1:7" s="8" customFormat="1" ht="15">
      <c r="A89" s="2"/>
      <c r="B89" s="2"/>
      <c r="C89" s="16"/>
      <c r="D89" s="16"/>
      <c r="E89" s="16"/>
      <c r="F89" s="16"/>
      <c r="G89" s="6"/>
    </row>
    <row r="90" spans="1:7" s="8" customFormat="1" ht="15">
      <c r="A90" s="2"/>
      <c r="B90" s="2"/>
      <c r="C90" s="16"/>
      <c r="D90" s="16"/>
      <c r="E90" s="16"/>
      <c r="F90" s="16"/>
      <c r="G90" s="6"/>
    </row>
    <row r="91" spans="1:7" s="8" customFormat="1" ht="15">
      <c r="A91" s="2"/>
      <c r="B91" s="2"/>
      <c r="C91" s="16"/>
      <c r="D91" s="16"/>
      <c r="E91" s="16"/>
      <c r="F91" s="16"/>
      <c r="G91" s="6"/>
    </row>
    <row r="92" spans="1:7" s="8" customFormat="1" ht="15">
      <c r="A92" s="2"/>
      <c r="B92" s="2"/>
      <c r="C92" s="16"/>
      <c r="D92" s="16"/>
      <c r="E92" s="16"/>
      <c r="F92" s="16"/>
      <c r="G92" s="6"/>
    </row>
    <row r="93" spans="1:7" s="8" customFormat="1" ht="15">
      <c r="A93" s="2"/>
      <c r="B93" s="2"/>
      <c r="C93" s="16"/>
      <c r="D93" s="16"/>
      <c r="E93" s="16"/>
      <c r="F93" s="16"/>
      <c r="G93" s="6"/>
    </row>
    <row r="94" spans="1:7" s="8" customFormat="1" ht="15">
      <c r="A94" s="2"/>
      <c r="B94" s="2"/>
      <c r="C94" s="16"/>
      <c r="D94" s="16"/>
      <c r="E94" s="16"/>
      <c r="F94" s="16"/>
      <c r="G94" s="6"/>
    </row>
    <row r="95" spans="1:7" s="8" customFormat="1" ht="15">
      <c r="A95" s="2"/>
      <c r="B95" s="2"/>
      <c r="C95" s="16"/>
      <c r="D95" s="16"/>
      <c r="E95" s="16"/>
      <c r="F95" s="16"/>
      <c r="G95" s="6"/>
    </row>
    <row r="96" spans="1:7" s="8" customFormat="1" ht="15">
      <c r="A96" s="2"/>
      <c r="B96" s="2"/>
      <c r="C96" s="16"/>
      <c r="D96" s="16"/>
      <c r="E96" s="16"/>
      <c r="F96" s="16"/>
      <c r="G96" s="6"/>
    </row>
    <row r="97" spans="1:7" s="8" customFormat="1" ht="15">
      <c r="A97" s="2"/>
      <c r="B97" s="2"/>
      <c r="C97" s="16"/>
      <c r="D97" s="16"/>
      <c r="E97" s="16"/>
      <c r="F97" s="16"/>
      <c r="G97" s="6"/>
    </row>
    <row r="98" spans="1:7" s="8" customFormat="1" ht="15">
      <c r="A98" s="2"/>
      <c r="B98" s="2"/>
      <c r="C98" s="16"/>
      <c r="D98" s="16"/>
      <c r="E98" s="16"/>
      <c r="F98" s="16"/>
      <c r="G98" s="6"/>
    </row>
    <row r="99" spans="1:7" s="8" customFormat="1" ht="15">
      <c r="A99" s="2"/>
      <c r="B99" s="2"/>
      <c r="C99" s="16"/>
      <c r="D99" s="16"/>
      <c r="E99" s="16"/>
      <c r="F99" s="16"/>
      <c r="G99" s="6"/>
    </row>
    <row r="100" spans="1:7" s="8" customFormat="1" ht="15">
      <c r="A100" s="2"/>
      <c r="B100" s="2"/>
      <c r="C100" s="16"/>
      <c r="D100" s="16"/>
      <c r="E100" s="16"/>
      <c r="F100" s="16"/>
      <c r="G100" s="6"/>
    </row>
    <row r="101" spans="1:7" s="8" customFormat="1" ht="15">
      <c r="A101" s="2"/>
      <c r="B101" s="2"/>
      <c r="C101" s="16"/>
      <c r="D101" s="16"/>
      <c r="E101" s="16"/>
      <c r="F101" s="16"/>
      <c r="G101" s="6"/>
    </row>
  </sheetData>
  <sheetProtection/>
  <mergeCells count="19">
    <mergeCell ref="E1:G1"/>
    <mergeCell ref="A2:G2"/>
    <mergeCell ref="C4:E4"/>
    <mergeCell ref="C5:E5"/>
    <mergeCell ref="C6:E6"/>
    <mergeCell ref="C7:E7"/>
    <mergeCell ref="A9:G9"/>
    <mergeCell ref="A10:A11"/>
    <mergeCell ref="B10:B11"/>
    <mergeCell ref="C10:C11"/>
    <mergeCell ref="D10:E10"/>
    <mergeCell ref="F10:F11"/>
    <mergeCell ref="G10:G11"/>
    <mergeCell ref="B41:C41"/>
    <mergeCell ref="D41:E41"/>
    <mergeCell ref="B43:C43"/>
    <mergeCell ref="A53:D53"/>
    <mergeCell ref="D46:E46"/>
    <mergeCell ref="D47:E47"/>
  </mergeCells>
  <printOptions/>
  <pageMargins left="0.53" right="0.35" top="0.35433070866141736" bottom="0.1968503937007874" header="0.31496062992125984" footer="0.15748031496062992"/>
  <pageSetup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2015-04-01T08:31:41Z</cp:lastPrinted>
  <dcterms:created xsi:type="dcterms:W3CDTF">2006-09-28T05:33:49Z</dcterms:created>
  <dcterms:modified xsi:type="dcterms:W3CDTF">2018-03-27T09:17:55Z</dcterms:modified>
  <cp:category/>
  <cp:version/>
  <cp:contentType/>
  <cp:contentStatus/>
</cp:coreProperties>
</file>